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975" windowHeight="8385" activeTab="2"/>
  </bookViews>
  <sheets>
    <sheet name="Tast-Ind" sheetId="1" r:id="rId1"/>
    <sheet name="Resultater" sheetId="2" r:id="rId2"/>
    <sheet name="Diagrammer" sheetId="3" r:id="rId3"/>
  </sheets>
  <definedNames>
    <definedName name="_xlnm.Print_Area" localSheetId="0">'Tast-Ind'!$A$2:$H$60</definedName>
  </definedNames>
  <calcPr fullCalcOnLoad="1"/>
</workbook>
</file>

<file path=xl/sharedStrings.xml><?xml version="1.0" encoding="utf-8"?>
<sst xmlns="http://schemas.openxmlformats.org/spreadsheetml/2006/main" count="135" uniqueCount="80">
  <si>
    <t>Antal beboere</t>
  </si>
  <si>
    <t>Afstand fra centrum</t>
  </si>
  <si>
    <t>Hovedbyens indbyggertal</t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</si>
  <si>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-udledning fra beboernes bilkørsel</t>
    </r>
  </si>
  <si>
    <t>km</t>
  </si>
  <si>
    <t>beboere</t>
  </si>
  <si>
    <t>indbyggere</t>
  </si>
  <si>
    <t>Andel af boliger med max 500 m til busstoppested</t>
  </si>
  <si>
    <t>%</t>
  </si>
  <si>
    <t>Erhvervsareal</t>
  </si>
  <si>
    <t>etagemeter</t>
  </si>
  <si>
    <t>Kontor og liberale erhverv</t>
  </si>
  <si>
    <t>Service (fx frisører, vaskerier, restauranter m.m.)</t>
  </si>
  <si>
    <t>Lager og mindre værksteder</t>
  </si>
  <si>
    <t>Offentlige kontorer (fx bibliotek, rådhus m.m.)</t>
  </si>
  <si>
    <t>Skoler</t>
  </si>
  <si>
    <t>Idrætshal</t>
  </si>
  <si>
    <t>Svømmehal</t>
  </si>
  <si>
    <t>Daginstitutioner (børn/voksne)</t>
  </si>
  <si>
    <t>Detailhandel (nonfood)</t>
  </si>
  <si>
    <r>
      <t>Supermarked (op til 1200 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pr. butik)</t>
    </r>
  </si>
  <si>
    <r>
      <t>Supermarked (1200-2500 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pr. butik)</t>
    </r>
  </si>
  <si>
    <r>
      <t>Supermarked (over 2500 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pr. butik)</t>
    </r>
  </si>
  <si>
    <t>Døgninstitutioner (børn/voksne)</t>
  </si>
  <si>
    <t>Naturgas</t>
  </si>
  <si>
    <t>Traditionel fjernvarme</t>
  </si>
  <si>
    <t>Fjernvarme med min. 80% CO2-neutrale brændsler</t>
  </si>
  <si>
    <t>Antal institutioner</t>
  </si>
  <si>
    <t>Antal svømmehaller</t>
  </si>
  <si>
    <t>Antal idrætshaller</t>
  </si>
  <si>
    <t>Antal skoler</t>
  </si>
  <si>
    <t>Antal boliger</t>
  </si>
  <si>
    <t>Samlet boligareal</t>
  </si>
  <si>
    <t>Åbent (parcel)</t>
  </si>
  <si>
    <t>Tæt (tæt/lav + etage)</t>
  </si>
  <si>
    <t>Lavenergibyggeri, klasse I</t>
  </si>
  <si>
    <t>Lavenergibyggeri, klasse II</t>
  </si>
  <si>
    <r>
      <t>CO</t>
    </r>
    <r>
      <rPr>
        <b/>
        <vertAlign val="subscript"/>
        <sz val="18"/>
        <color indexed="8"/>
        <rFont val="Calibri"/>
        <family val="2"/>
      </rPr>
      <t>2</t>
    </r>
    <r>
      <rPr>
        <b/>
        <sz val="18"/>
        <color indexed="8"/>
        <rFont val="Calibri"/>
        <family val="2"/>
      </rPr>
      <t>-udledninger</t>
    </r>
  </si>
  <si>
    <t>Total</t>
  </si>
  <si>
    <r>
      <t>Samlet 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-udledning (brutto)</t>
    </r>
  </si>
  <si>
    <r>
      <t>Samlet 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-udledning (nettto)</t>
    </r>
  </si>
  <si>
    <t xml:space="preserve">t </t>
  </si>
  <si>
    <t>Antal off. kontorer</t>
  </si>
  <si>
    <t>Opvarmningsform til erhverv</t>
  </si>
  <si>
    <t>Individuel opvarmning med 100% CO2-neutrale brændsler</t>
  </si>
  <si>
    <t>Tidligere anvendelse af byudviklingsområdet</t>
  </si>
  <si>
    <t>Samlet areal</t>
  </si>
  <si>
    <t>Intensiv landbrugsdrift (planteavl)</t>
  </si>
  <si>
    <t>Brak eller andre ikke-landbrugsformål</t>
  </si>
  <si>
    <t>Anden individuel opvarmning</t>
  </si>
  <si>
    <t>Dyreavl</t>
  </si>
  <si>
    <t>Malkekvæg</t>
  </si>
  <si>
    <t xml:space="preserve">Kvier </t>
  </si>
  <si>
    <t>Heste</t>
  </si>
  <si>
    <t>Søer</t>
  </si>
  <si>
    <t>Slagtesvin</t>
  </si>
  <si>
    <t>antal</t>
  </si>
  <si>
    <r>
      <t>m</t>
    </r>
    <r>
      <rPr>
        <i/>
        <vertAlign val="superscript"/>
        <sz val="9"/>
        <color indexed="8"/>
        <rFont val="Calibri"/>
        <family val="2"/>
      </rPr>
      <t>2</t>
    </r>
  </si>
  <si>
    <t>ha</t>
  </si>
  <si>
    <t>Pr. beboer</t>
  </si>
  <si>
    <r>
      <t>CO</t>
    </r>
    <r>
      <rPr>
        <i/>
        <vertAlign val="subscript"/>
        <sz val="11"/>
        <color indexed="8"/>
        <rFont val="Calibri"/>
        <family val="2"/>
      </rPr>
      <t>2</t>
    </r>
    <r>
      <rPr>
        <i/>
        <sz val="11"/>
        <color indexed="8"/>
        <rFont val="Calibri"/>
        <family val="2"/>
      </rPr>
      <t>-udledning fra tidligere anvendelse (0-alternativet)</t>
    </r>
  </si>
  <si>
    <t>Grundlæggende oplysninger</t>
  </si>
  <si>
    <t>Offentlige funktioner</t>
  </si>
  <si>
    <t>Boliger</t>
  </si>
  <si>
    <t>Fjernvarme med 100% CO2-neutrale brændsler</t>
  </si>
  <si>
    <t>Opvarmningsform til lavenergibyggeri, klasse I</t>
  </si>
  <si>
    <t>Opvarmningsform til lavenergibyggeri, klasse II</t>
  </si>
  <si>
    <t>Opvarmningsform til andre boliger</t>
  </si>
  <si>
    <t xml:space="preserve">Andet boligbyggeri </t>
  </si>
  <si>
    <r>
      <t>CO</t>
    </r>
    <r>
      <rPr>
        <vertAlign val="sub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-udledning fra lavenergiboliger, klasse I</t>
    </r>
  </si>
  <si>
    <r>
      <t>CO</t>
    </r>
    <r>
      <rPr>
        <vertAlign val="sub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-udledning fra lavenergiboliger, klasse II</t>
    </r>
  </si>
  <si>
    <r>
      <t>CO</t>
    </r>
    <r>
      <rPr>
        <vertAlign val="sub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-udledning fra øvrige boliger</t>
    </r>
  </si>
  <si>
    <t>t</t>
  </si>
  <si>
    <r>
      <t>CO</t>
    </r>
    <r>
      <rPr>
        <vertAlign val="sub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-udledning fra erhvervsarealer</t>
    </r>
  </si>
  <si>
    <r>
      <t>CO</t>
    </r>
    <r>
      <rPr>
        <vertAlign val="sub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-udledning fra offentlige funktioner</t>
    </r>
  </si>
  <si>
    <r>
      <t>Samlet CO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-udledning fra boliger</t>
    </r>
  </si>
  <si>
    <r>
      <t>Samlet CO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-udledning fra erhverv og offentlige funktioner</t>
    </r>
  </si>
  <si>
    <r>
      <t>CO</t>
    </r>
    <r>
      <rPr>
        <b/>
        <vertAlign val="subscript"/>
        <sz val="18"/>
        <color indexed="8"/>
        <rFont val="Calibri"/>
        <family val="2"/>
      </rPr>
      <t>2</t>
    </r>
    <r>
      <rPr>
        <b/>
        <sz val="18"/>
        <color indexed="8"/>
        <rFont val="Calibri"/>
        <family val="2"/>
      </rPr>
      <t>-udledninger fra byudviklingsområde</t>
    </r>
  </si>
  <si>
    <t>Indbyggertal i største by indenfor max 20 km</t>
  </si>
  <si>
    <t>Afstand til største by indenfor max 20 km</t>
  </si>
</sst>
</file>

<file path=xl/styles.xml><?xml version="1.0" encoding="utf-8"?>
<styleSheet xmlns="http://schemas.openxmlformats.org/spreadsheetml/2006/main">
  <numFmts count="1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\%"/>
    <numFmt numFmtId="165" formatCode="&quot;Ja&quot;;&quot;Ja&quot;;&quot;Nej&quot;"/>
    <numFmt numFmtId="166" formatCode="&quot;Sand&quot;;&quot;Sand&quot;;&quot;Falsk&quot;"/>
    <numFmt numFmtId="167" formatCode="&quot;Til&quot;;&quot;Til&quot;;&quot;Fra&quot;"/>
    <numFmt numFmtId="168" formatCode="[$€-2]\ #.##000_);[Red]\([$€-2]\ #.##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vertAlign val="subscript"/>
      <sz val="18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i/>
      <vertAlign val="superscript"/>
      <sz val="9"/>
      <color indexed="8"/>
      <name val="Calibri"/>
      <family val="2"/>
    </font>
    <font>
      <i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9"/>
      <color indexed="8"/>
      <name val="Calibri"/>
      <family val="2"/>
    </font>
    <font>
      <sz val="11"/>
      <color indexed="50"/>
      <name val="Calibri"/>
      <family val="2"/>
    </font>
    <font>
      <sz val="11"/>
      <name val="Calibri"/>
      <family val="2"/>
    </font>
    <font>
      <b/>
      <sz val="11"/>
      <color indexed="5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sz val="9"/>
      <name val="Calibri"/>
      <family val="2"/>
    </font>
    <font>
      <sz val="8"/>
      <name val="Tahoma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11"/>
      <color rgb="FF92D050"/>
      <name val="Calibri"/>
      <family val="2"/>
    </font>
    <font>
      <b/>
      <sz val="11"/>
      <color rgb="FF92D05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3" borderId="2" applyNumberFormat="0" applyAlignment="0" applyProtection="0"/>
    <xf numFmtId="0" fontId="49" fillId="24" borderId="3" applyNumberFormat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59" fillId="33" borderId="0" xfId="0" applyFont="1" applyFill="1" applyAlignment="1">
      <alignment/>
    </xf>
    <xf numFmtId="0" fontId="0" fillId="33" borderId="0" xfId="0" applyFill="1" applyAlignment="1">
      <alignment/>
    </xf>
    <xf numFmtId="0" fontId="57" fillId="33" borderId="0" xfId="0" applyFont="1" applyFill="1" applyAlignment="1">
      <alignment/>
    </xf>
    <xf numFmtId="0" fontId="0" fillId="33" borderId="0" xfId="0" applyFill="1" applyAlignment="1">
      <alignment horizontal="left" indent="1"/>
    </xf>
    <xf numFmtId="0" fontId="57" fillId="33" borderId="0" xfId="0" applyFont="1" applyFill="1" applyAlignment="1">
      <alignment horizontal="left"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57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indent="1"/>
    </xf>
    <xf numFmtId="0" fontId="0" fillId="33" borderId="0" xfId="0" applyFill="1" applyBorder="1" applyAlignment="1">
      <alignment/>
    </xf>
    <xf numFmtId="0" fontId="60" fillId="33" borderId="0" xfId="0" applyFont="1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6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7" fillId="33" borderId="0" xfId="0" applyFont="1" applyFill="1" applyAlignment="1">
      <alignment horizontal="center"/>
    </xf>
    <xf numFmtId="0" fontId="33" fillId="33" borderId="0" xfId="0" applyFont="1" applyFill="1" applyBorder="1" applyAlignment="1">
      <alignment horizontal="center"/>
    </xf>
    <xf numFmtId="3" fontId="33" fillId="35" borderId="10" xfId="0" applyNumberFormat="1" applyFont="1" applyFill="1" applyBorder="1" applyAlignment="1">
      <alignment horizontal="center"/>
    </xf>
    <xf numFmtId="0" fontId="63" fillId="33" borderId="0" xfId="0" applyFont="1" applyFill="1" applyAlignment="1">
      <alignment/>
    </xf>
    <xf numFmtId="0" fontId="61" fillId="33" borderId="0" xfId="0" applyFont="1" applyFill="1" applyBorder="1" applyAlignment="1">
      <alignment horizontal="left"/>
    </xf>
    <xf numFmtId="0" fontId="61" fillId="33" borderId="0" xfId="0" applyFont="1" applyFill="1" applyBorder="1" applyAlignment="1">
      <alignment horizontal="center"/>
    </xf>
    <xf numFmtId="4" fontId="33" fillId="35" borderId="10" xfId="0" applyNumberFormat="1" applyFont="1" applyFill="1" applyBorder="1" applyAlignment="1">
      <alignment horizontal="center"/>
    </xf>
    <xf numFmtId="3" fontId="35" fillId="35" borderId="10" xfId="0" applyNumberFormat="1" applyFont="1" applyFill="1" applyBorder="1" applyAlignment="1">
      <alignment horizontal="center"/>
    </xf>
    <xf numFmtId="4" fontId="35" fillId="35" borderId="10" xfId="0" applyNumberFormat="1" applyFont="1" applyFill="1" applyBorder="1" applyAlignment="1">
      <alignment horizontal="center"/>
    </xf>
    <xf numFmtId="0" fontId="62" fillId="33" borderId="0" xfId="0" applyFont="1" applyFill="1" applyAlignment="1" applyProtection="1">
      <alignment/>
      <protection locked="0"/>
    </xf>
    <xf numFmtId="0" fontId="64" fillId="33" borderId="0" xfId="0" applyFont="1" applyFill="1" applyAlignment="1">
      <alignment/>
    </xf>
    <xf numFmtId="3" fontId="36" fillId="35" borderId="10" xfId="0" applyNumberFormat="1" applyFont="1" applyFill="1" applyBorder="1" applyAlignment="1">
      <alignment horizontal="center"/>
    </xf>
    <xf numFmtId="0" fontId="65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65" fillId="33" borderId="0" xfId="0" applyFont="1" applyFill="1" applyAlignment="1">
      <alignment horizontal="right"/>
    </xf>
    <xf numFmtId="0" fontId="0" fillId="34" borderId="10" xfId="0" applyFill="1" applyBorder="1" applyAlignment="1" applyProtection="1">
      <alignment horizontal="right"/>
      <protection locked="0"/>
    </xf>
    <xf numFmtId="0" fontId="0" fillId="33" borderId="0" xfId="0" applyFill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57" fillId="33" borderId="0" xfId="0" applyFont="1" applyFill="1" applyAlignment="1">
      <alignment horizontal="right"/>
    </xf>
    <xf numFmtId="0" fontId="60" fillId="33" borderId="0" xfId="0" applyFont="1" applyFill="1" applyAlignment="1">
      <alignment horizontal="right"/>
    </xf>
    <xf numFmtId="0" fontId="62" fillId="33" borderId="0" xfId="0" applyFont="1" applyFill="1" applyAlignment="1">
      <alignment horizontal="right"/>
    </xf>
    <xf numFmtId="0" fontId="60" fillId="33" borderId="0" xfId="0" applyFont="1" applyFill="1" applyAlignment="1">
      <alignment horizontal="left" indent="1"/>
    </xf>
    <xf numFmtId="3" fontId="38" fillId="35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60" fillId="33" borderId="0" xfId="0" applyFont="1" applyFill="1" applyAlignment="1">
      <alignment horizontal="center"/>
    </xf>
    <xf numFmtId="0" fontId="0" fillId="34" borderId="11" xfId="0" applyFill="1" applyBorder="1" applyAlignment="1" applyProtection="1">
      <alignment horizontal="left"/>
      <protection locked="0"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603"/>
          <c:h val="0.92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(Resultater!$A$5,Resultater!$A$7,Resultater!$A$8,Resultater!$A$9,Resultater!$A$12,Resultater!$A$13)</c:f>
              <c:strCache>
                <c:ptCount val="6"/>
                <c:pt idx="0">
                  <c:v>CO2-udledning fra beboernes bilkørsel</c:v>
                </c:pt>
                <c:pt idx="1">
                  <c:v>CO2-udledning fra lavenergiboliger, klasse I</c:v>
                </c:pt>
                <c:pt idx="2">
                  <c:v>CO2-udledning fra lavenergiboliger, klasse II</c:v>
                </c:pt>
                <c:pt idx="3">
                  <c:v>CO2-udledning fra øvrige boliger</c:v>
                </c:pt>
                <c:pt idx="4">
                  <c:v>CO2-udledning fra erhvervsarealer</c:v>
                </c:pt>
                <c:pt idx="5">
                  <c:v>CO2-udledning fra offentlige funktioner</c:v>
                </c:pt>
              </c:strCache>
            </c:strRef>
          </c:cat>
          <c:val>
            <c:numRef>
              <c:f>(Resultater!$D$5,Resultater!$B$7,Resultater!$B$8,Resultater!$B$9,Resultater!$B$12,Resultater!$B$13)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"/>
          <c:y val="0.0645"/>
          <c:w val="0.3375"/>
          <c:h val="0.86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9"/>
      <c:rotY val="20"/>
      <c:depthPercent val="100"/>
      <c:rAngAx val="1"/>
    </c:view3D>
    <c:plotArea>
      <c:layout>
        <c:manualLayout>
          <c:xMode val="edge"/>
          <c:yMode val="edge"/>
          <c:x val="0.0635"/>
          <c:y val="0.0345"/>
          <c:w val="0.55225"/>
          <c:h val="0.92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Resultater!$A$5</c:f>
              <c:strCache>
                <c:ptCount val="1"/>
                <c:pt idx="0">
                  <c:v>CO2-udledning fra beboernes bilkørsel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Resultater!$F$5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Resultater!$A$10</c:f>
              <c:strCache>
                <c:ptCount val="1"/>
                <c:pt idx="0">
                  <c:v>Samlet CO2-udledning fra boliger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Resultater!$F$10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Resultater!$A$14</c:f>
              <c:strCache>
                <c:ptCount val="1"/>
                <c:pt idx="0">
                  <c:v>Samlet CO2-udledning fra erhverv og offentlige funktioner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Resultater!$F$14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overlap val="100"/>
        <c:gapWidth val="55"/>
        <c:gapDepth val="55"/>
        <c:shape val="box"/>
        <c:axId val="64921742"/>
        <c:axId val="47424767"/>
      </c:bar3DChart>
      <c:catAx>
        <c:axId val="64921742"/>
        <c:scaling>
          <c:orientation val="minMax"/>
        </c:scaling>
        <c:axPos val="b"/>
        <c:delete val="1"/>
        <c:majorTickMark val="out"/>
        <c:minorTickMark val="none"/>
        <c:tickLblPos val="nextTo"/>
        <c:crossAx val="47424767"/>
        <c:crosses val="autoZero"/>
        <c:auto val="1"/>
        <c:lblOffset val="100"/>
        <c:tickLblSkip val="1"/>
        <c:noMultiLvlLbl val="0"/>
      </c:catAx>
      <c:valAx>
        <c:axId val="4742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CO2 pr. beboer</a:t>
                </a:r>
              </a:p>
            </c:rich>
          </c:tx>
          <c:layout>
            <c:manualLayout>
              <c:xMode val="factor"/>
              <c:yMode val="factor"/>
              <c:x val="-0.0425"/>
              <c:y val="0.0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9217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5"/>
          <c:y val="0.1935"/>
          <c:w val="0.34175"/>
          <c:h val="0.59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180975</xdr:rowOff>
    </xdr:from>
    <xdr:to>
      <xdr:col>8</xdr:col>
      <xdr:colOff>304800</xdr:colOff>
      <xdr:row>17</xdr:row>
      <xdr:rowOff>66675</xdr:rowOff>
    </xdr:to>
    <xdr:graphicFrame>
      <xdr:nvGraphicFramePr>
        <xdr:cNvPr id="1" name="Diagram 1"/>
        <xdr:cNvGraphicFramePr/>
      </xdr:nvGraphicFramePr>
      <xdr:xfrm>
        <a:off x="609600" y="561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171450</xdr:rowOff>
    </xdr:from>
    <xdr:to>
      <xdr:col>16</xdr:col>
      <xdr:colOff>304800</xdr:colOff>
      <xdr:row>17</xdr:row>
      <xdr:rowOff>57150</xdr:rowOff>
    </xdr:to>
    <xdr:graphicFrame>
      <xdr:nvGraphicFramePr>
        <xdr:cNvPr id="2" name="Diagram 2"/>
        <xdr:cNvGraphicFramePr/>
      </xdr:nvGraphicFramePr>
      <xdr:xfrm>
        <a:off x="5486400" y="5524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0"/>
  <sheetViews>
    <sheetView zoomScalePageLayoutView="0" workbookViewId="0" topLeftCell="A1">
      <selection activeCell="G6" sqref="G6:G7"/>
    </sheetView>
  </sheetViews>
  <sheetFormatPr defaultColWidth="9.140625" defaultRowHeight="15"/>
  <cols>
    <col min="1" max="1" width="46.57421875" style="2" customWidth="1"/>
    <col min="2" max="2" width="11.8515625" style="29" customWidth="1"/>
    <col min="3" max="3" width="4.28125" style="2" customWidth="1"/>
    <col min="4" max="4" width="11.8515625" style="29" customWidth="1"/>
    <col min="5" max="5" width="4.28125" style="2" customWidth="1"/>
    <col min="6" max="6" width="11.8515625" style="29" customWidth="1"/>
    <col min="7" max="7" width="3.57421875" style="2" customWidth="1"/>
    <col min="8" max="8" width="9.140625" style="2" customWidth="1"/>
    <col min="9" max="9" width="46.421875" style="2" customWidth="1"/>
    <col min="10" max="10" width="9.140625" style="2" customWidth="1"/>
    <col min="11" max="16384" width="9.140625" style="2" customWidth="1"/>
  </cols>
  <sheetData>
    <row r="2" spans="1:6" ht="19.5" customHeight="1">
      <c r="A2" s="1" t="s">
        <v>77</v>
      </c>
      <c r="D2" s="41"/>
      <c r="E2" s="42"/>
      <c r="F2" s="43"/>
    </row>
    <row r="4" spans="1:6" s="28" customFormat="1" ht="18.75">
      <c r="A4" s="28" t="s">
        <v>61</v>
      </c>
      <c r="B4" s="30"/>
      <c r="D4" s="30"/>
      <c r="F4" s="30"/>
    </row>
    <row r="5" spans="1:3" ht="15">
      <c r="A5" s="4" t="s">
        <v>0</v>
      </c>
      <c r="B5" s="31"/>
      <c r="C5" s="7" t="s">
        <v>5</v>
      </c>
    </row>
    <row r="6" spans="1:3" ht="15">
      <c r="A6" s="4" t="s">
        <v>1</v>
      </c>
      <c r="B6" s="31"/>
      <c r="C6" s="7" t="s">
        <v>4</v>
      </c>
    </row>
    <row r="7" spans="1:3" ht="15">
      <c r="A7" s="4" t="s">
        <v>2</v>
      </c>
      <c r="B7" s="31"/>
      <c r="C7" s="7" t="s">
        <v>6</v>
      </c>
    </row>
    <row r="8" spans="1:3" ht="15">
      <c r="A8" s="4" t="s">
        <v>78</v>
      </c>
      <c r="B8" s="31"/>
      <c r="C8" s="7" t="s">
        <v>6</v>
      </c>
    </row>
    <row r="9" spans="1:3" ht="15">
      <c r="A9" s="4" t="s">
        <v>79</v>
      </c>
      <c r="B9" s="31"/>
      <c r="C9" s="7" t="s">
        <v>4</v>
      </c>
    </row>
    <row r="10" spans="1:3" ht="15">
      <c r="A10" s="4" t="s">
        <v>7</v>
      </c>
      <c r="B10" s="31"/>
      <c r="C10" s="7" t="s">
        <v>8</v>
      </c>
    </row>
    <row r="12" spans="1:3" ht="18.75">
      <c r="A12" s="28" t="s">
        <v>9</v>
      </c>
      <c r="B12" s="32"/>
      <c r="C12" s="6"/>
    </row>
    <row r="13" spans="1:10" ht="15">
      <c r="A13" s="4" t="s">
        <v>11</v>
      </c>
      <c r="B13" s="31"/>
      <c r="C13" s="7" t="s">
        <v>10</v>
      </c>
      <c r="J13" s="14">
        <f>(106*B13*(IF('Tast-Ind'!H29=1,0.204,0)+IF('Tast-Ind'!H29=2,0.129,0)+IF('Tast-Ind'!H29=3,0.068,0)+IF('Tast-Ind'!H29=6,0.243,0))+B13*75*0.547)/1000</f>
        <v>0</v>
      </c>
    </row>
    <row r="14" spans="1:10" ht="15">
      <c r="A14" s="4" t="s">
        <v>12</v>
      </c>
      <c r="B14" s="31"/>
      <c r="C14" s="7" t="s">
        <v>10</v>
      </c>
      <c r="J14" s="14">
        <f>(160*B14*(IF('Tast-Ind'!H29=1,0.204,0)+IF('Tast-Ind'!H29=2,0.129,0)+IF('Tast-Ind'!H29=3,0.068,0)+IF('Tast-Ind'!H29=6,0.243,0))+B14*175*0.547)/1000</f>
        <v>0</v>
      </c>
    </row>
    <row r="15" spans="1:10" ht="15">
      <c r="A15" s="4" t="s">
        <v>19</v>
      </c>
      <c r="B15" s="31"/>
      <c r="C15" s="7" t="s">
        <v>10</v>
      </c>
      <c r="J15" s="14">
        <f>(55*B15*(IF('Tast-Ind'!H29=1,0.204,0)+IF('Tast-Ind'!H29=2,0.129,0)+IF('Tast-Ind'!H29=3,0.068,0)+IF('Tast-Ind'!H29=6,0.243,0))+B15*150*0.547)/1000</f>
        <v>0</v>
      </c>
    </row>
    <row r="16" spans="1:10" ht="17.25">
      <c r="A16" s="4" t="s">
        <v>20</v>
      </c>
      <c r="B16" s="31"/>
      <c r="C16" s="7" t="s">
        <v>10</v>
      </c>
      <c r="J16" s="14">
        <f>(240*B16*(IF('Tast-Ind'!H29=1,0.204,0)+IF('Tast-Ind'!H29=2,0.129,0)+IF('Tast-Ind'!H29=3,0.068,0)+IF('Tast-Ind'!H29=6,0.243,0))+B16*430*0.547)/1000</f>
        <v>0</v>
      </c>
    </row>
    <row r="17" spans="1:10" ht="17.25">
      <c r="A17" s="4" t="s">
        <v>21</v>
      </c>
      <c r="B17" s="31"/>
      <c r="C17" s="7" t="s">
        <v>10</v>
      </c>
      <c r="J17" s="14">
        <f>(170*B17*(IF('Tast-Ind'!H29=1,0.204,0)+IF('Tast-Ind'!H29=2,0.129,0)+IF('Tast-Ind'!H29=3,0.068,0)+IF('Tast-Ind'!H29=6,0.243,0))+B17*490*0.547)/1000</f>
        <v>0</v>
      </c>
    </row>
    <row r="18" spans="1:10" ht="17.25">
      <c r="A18" s="4" t="s">
        <v>22</v>
      </c>
      <c r="B18" s="31"/>
      <c r="C18" s="7" t="s">
        <v>10</v>
      </c>
      <c r="J18" s="14">
        <f>(110*B18*(IF('Tast-Ind'!H29=1,0.204,0)+IF('Tast-Ind'!H29=2,0.129,0)+IF('Tast-Ind'!H29=3,0.068,0)+IF('Tast-Ind'!H29=6,0.243,0))+B18*300*0.547)/1000</f>
        <v>0</v>
      </c>
    </row>
    <row r="19" spans="1:10" ht="15">
      <c r="A19" s="4" t="s">
        <v>13</v>
      </c>
      <c r="B19" s="31"/>
      <c r="C19" s="7" t="s">
        <v>10</v>
      </c>
      <c r="J19" s="14">
        <f>(90*B19*(IF('Tast-Ind'!H29=1,0.204,0)+IF('Tast-Ind'!H29=2,0.129,0)+IF('Tast-Ind'!H29=3,0.068,0)+IF('Tast-Ind'!H29=6,0.243,0))+B19*90*0.547)/1000</f>
        <v>0</v>
      </c>
    </row>
    <row r="20" spans="1:3" ht="15">
      <c r="A20" s="4"/>
      <c r="C20" s="7"/>
    </row>
    <row r="21" spans="1:3" ht="18.75">
      <c r="A21" s="28" t="s">
        <v>62</v>
      </c>
      <c r="C21" s="7"/>
    </row>
    <row r="22" spans="1:8" ht="15">
      <c r="A22" s="4" t="s">
        <v>14</v>
      </c>
      <c r="B22" s="31"/>
      <c r="C22" s="7" t="s">
        <v>10</v>
      </c>
      <c r="E22" s="2" t="s">
        <v>42</v>
      </c>
      <c r="H22" s="13"/>
    </row>
    <row r="23" spans="1:8" ht="15">
      <c r="A23" s="4" t="s">
        <v>15</v>
      </c>
      <c r="B23" s="31"/>
      <c r="C23" s="7" t="s">
        <v>10</v>
      </c>
      <c r="E23" s="2" t="s">
        <v>30</v>
      </c>
      <c r="H23" s="13"/>
    </row>
    <row r="24" spans="1:8" ht="15">
      <c r="A24" s="4" t="s">
        <v>16</v>
      </c>
      <c r="B24" s="31"/>
      <c r="C24" s="7" t="s">
        <v>10</v>
      </c>
      <c r="E24" s="2" t="s">
        <v>29</v>
      </c>
      <c r="H24" s="13"/>
    </row>
    <row r="25" spans="1:8" ht="15">
      <c r="A25" s="4" t="s">
        <v>17</v>
      </c>
      <c r="B25" s="31"/>
      <c r="C25" s="7" t="s">
        <v>10</v>
      </c>
      <c r="E25" s="2" t="s">
        <v>28</v>
      </c>
      <c r="H25" s="13"/>
    </row>
    <row r="26" spans="1:8" ht="15">
      <c r="A26" s="4" t="s">
        <v>18</v>
      </c>
      <c r="B26" s="31"/>
      <c r="C26" s="7" t="s">
        <v>10</v>
      </c>
      <c r="E26" s="2" t="s">
        <v>27</v>
      </c>
      <c r="H26" s="13"/>
    </row>
    <row r="27" spans="1:8" ht="15">
      <c r="A27" s="4" t="s">
        <v>23</v>
      </c>
      <c r="B27" s="31"/>
      <c r="C27" s="7" t="s">
        <v>10</v>
      </c>
      <c r="E27" s="2" t="s">
        <v>27</v>
      </c>
      <c r="H27" s="13"/>
    </row>
    <row r="28" ht="15">
      <c r="C28" s="6"/>
    </row>
    <row r="29" spans="1:8" ht="15">
      <c r="A29" s="3" t="s">
        <v>43</v>
      </c>
      <c r="C29" s="6"/>
      <c r="F29" s="36"/>
      <c r="H29" s="25">
        <v>1</v>
      </c>
    </row>
    <row r="30" ht="15"/>
    <row r="31" spans="1:3" ht="18.75">
      <c r="A31" s="28" t="s">
        <v>63</v>
      </c>
      <c r="C31" s="7"/>
    </row>
    <row r="32" spans="1:6" ht="15">
      <c r="A32" s="8" t="s">
        <v>35</v>
      </c>
      <c r="B32" s="9" t="s">
        <v>31</v>
      </c>
      <c r="C32" s="9"/>
      <c r="D32" s="9" t="s">
        <v>32</v>
      </c>
      <c r="E32" s="9"/>
      <c r="F32" s="9" t="s">
        <v>0</v>
      </c>
    </row>
    <row r="33" spans="1:6" ht="15">
      <c r="A33" s="10" t="s">
        <v>33</v>
      </c>
      <c r="B33" s="33"/>
      <c r="C33" s="9"/>
      <c r="D33" s="33"/>
      <c r="E33" s="20" t="s">
        <v>57</v>
      </c>
      <c r="F33" s="33"/>
    </row>
    <row r="34" spans="1:6" ht="15">
      <c r="A34" s="10" t="s">
        <v>34</v>
      </c>
      <c r="B34" s="33"/>
      <c r="C34" s="9"/>
      <c r="D34" s="33"/>
      <c r="E34" s="20" t="s">
        <v>57</v>
      </c>
      <c r="F34" s="33"/>
    </row>
    <row r="35" spans="3:5" ht="15">
      <c r="C35" s="11"/>
      <c r="D35" s="35"/>
      <c r="E35" s="12"/>
    </row>
    <row r="36" spans="1:9" ht="15">
      <c r="A36" s="3" t="s">
        <v>65</v>
      </c>
      <c r="C36" s="11"/>
      <c r="D36" s="35"/>
      <c r="E36" s="12"/>
      <c r="H36" s="25">
        <v>1</v>
      </c>
      <c r="I36" s="14" t="s">
        <v>24</v>
      </c>
    </row>
    <row r="37" spans="3:9" ht="15">
      <c r="C37" s="11"/>
      <c r="D37" s="35"/>
      <c r="E37" s="12"/>
      <c r="I37" s="14" t="s">
        <v>25</v>
      </c>
    </row>
    <row r="38" spans="1:6" ht="15">
      <c r="A38" s="8" t="s">
        <v>36</v>
      </c>
      <c r="B38" s="9" t="s">
        <v>31</v>
      </c>
      <c r="C38" s="9"/>
      <c r="D38" s="9" t="s">
        <v>32</v>
      </c>
      <c r="E38" s="21"/>
      <c r="F38" s="9" t="s">
        <v>0</v>
      </c>
    </row>
    <row r="39" spans="1:6" ht="15">
      <c r="A39" s="10" t="s">
        <v>33</v>
      </c>
      <c r="B39" s="33"/>
      <c r="C39" s="9"/>
      <c r="D39" s="33"/>
      <c r="E39" s="20" t="s">
        <v>57</v>
      </c>
      <c r="F39" s="33"/>
    </row>
    <row r="40" spans="1:6" ht="15">
      <c r="A40" s="10" t="s">
        <v>34</v>
      </c>
      <c r="B40" s="33"/>
      <c r="C40" s="9"/>
      <c r="D40" s="33"/>
      <c r="E40" s="20" t="s">
        <v>57</v>
      </c>
      <c r="F40" s="33"/>
    </row>
    <row r="41" spans="3:5" ht="15">
      <c r="C41" s="11"/>
      <c r="D41" s="35"/>
      <c r="E41" s="12"/>
    </row>
    <row r="42" spans="1:9" ht="15">
      <c r="A42" s="3" t="s">
        <v>66</v>
      </c>
      <c r="C42" s="11"/>
      <c r="D42" s="35"/>
      <c r="E42" s="12"/>
      <c r="H42" s="25">
        <v>1</v>
      </c>
      <c r="I42" s="14" t="s">
        <v>24</v>
      </c>
    </row>
    <row r="43" spans="3:9" ht="15">
      <c r="C43" s="11"/>
      <c r="D43" s="35"/>
      <c r="E43" s="12"/>
      <c r="I43" s="14" t="s">
        <v>25</v>
      </c>
    </row>
    <row r="44" spans="1:6" ht="15">
      <c r="A44" s="8" t="s">
        <v>68</v>
      </c>
      <c r="B44" s="9" t="s">
        <v>31</v>
      </c>
      <c r="C44" s="9"/>
      <c r="D44" s="9" t="s">
        <v>32</v>
      </c>
      <c r="E44" s="21"/>
      <c r="F44" s="9" t="s">
        <v>0</v>
      </c>
    </row>
    <row r="45" spans="1:6" ht="15">
      <c r="A45" s="10" t="s">
        <v>33</v>
      </c>
      <c r="B45" s="33"/>
      <c r="C45" s="9"/>
      <c r="D45" s="33"/>
      <c r="E45" s="20" t="s">
        <v>57</v>
      </c>
      <c r="F45" s="33"/>
    </row>
    <row r="46" spans="1:6" ht="15">
      <c r="A46" s="10" t="s">
        <v>34</v>
      </c>
      <c r="B46" s="33"/>
      <c r="C46" s="9"/>
      <c r="D46" s="33"/>
      <c r="E46" s="20" t="s">
        <v>57</v>
      </c>
      <c r="F46" s="33"/>
    </row>
    <row r="47" spans="3:5" ht="15">
      <c r="C47" s="11"/>
      <c r="D47" s="35"/>
      <c r="E47" s="12"/>
    </row>
    <row r="48" spans="1:9" ht="15">
      <c r="A48" s="3" t="s">
        <v>67</v>
      </c>
      <c r="C48" s="11"/>
      <c r="D48" s="35"/>
      <c r="E48" s="12"/>
      <c r="H48" s="25">
        <v>1</v>
      </c>
      <c r="I48" s="14" t="s">
        <v>24</v>
      </c>
    </row>
    <row r="49" spans="3:9" ht="15">
      <c r="C49" s="11"/>
      <c r="D49" s="35"/>
      <c r="E49" s="12"/>
      <c r="I49" s="14" t="s">
        <v>25</v>
      </c>
    </row>
    <row r="50" spans="1:9" ht="18.75">
      <c r="A50" s="28" t="s">
        <v>45</v>
      </c>
      <c r="B50" s="34"/>
      <c r="C50" s="3"/>
      <c r="D50" s="34"/>
      <c r="E50" s="3"/>
      <c r="F50" s="34"/>
      <c r="I50" s="14" t="s">
        <v>26</v>
      </c>
    </row>
    <row r="51" spans="1:9" s="3" customFormat="1" ht="15">
      <c r="A51" s="2" t="s">
        <v>46</v>
      </c>
      <c r="B51" s="33"/>
      <c r="C51" s="7" t="s">
        <v>58</v>
      </c>
      <c r="D51" s="29"/>
      <c r="E51" s="2"/>
      <c r="F51" s="29"/>
      <c r="I51" s="14" t="s">
        <v>64</v>
      </c>
    </row>
    <row r="52" spans="1:9" ht="15">
      <c r="A52" s="4" t="s">
        <v>47</v>
      </c>
      <c r="B52" s="33"/>
      <c r="C52" s="7" t="s">
        <v>58</v>
      </c>
      <c r="I52" s="19" t="s">
        <v>44</v>
      </c>
    </row>
    <row r="53" spans="1:9" ht="15">
      <c r="A53" s="4" t="s">
        <v>48</v>
      </c>
      <c r="B53" s="33"/>
      <c r="C53" s="7" t="s">
        <v>58</v>
      </c>
      <c r="I53" s="14" t="s">
        <v>49</v>
      </c>
    </row>
    <row r="54" ht="15">
      <c r="A54" s="4"/>
    </row>
    <row r="55" ht="15">
      <c r="A55" s="5" t="s">
        <v>50</v>
      </c>
    </row>
    <row r="56" spans="1:3" ht="15">
      <c r="A56" s="4" t="s">
        <v>51</v>
      </c>
      <c r="B56" s="33"/>
      <c r="C56" s="7" t="s">
        <v>56</v>
      </c>
    </row>
    <row r="57" spans="1:3" ht="15">
      <c r="A57" s="4" t="s">
        <v>52</v>
      </c>
      <c r="B57" s="33"/>
      <c r="C57" s="7" t="s">
        <v>56</v>
      </c>
    </row>
    <row r="58" spans="1:3" ht="15">
      <c r="A58" s="4" t="s">
        <v>53</v>
      </c>
      <c r="B58" s="33"/>
      <c r="C58" s="7" t="s">
        <v>56</v>
      </c>
    </row>
    <row r="59" spans="1:3" ht="15">
      <c r="A59" s="4" t="s">
        <v>54</v>
      </c>
      <c r="B59" s="33"/>
      <c r="C59" s="7" t="s">
        <v>56</v>
      </c>
    </row>
    <row r="60" spans="1:3" ht="15">
      <c r="A60" s="4" t="s">
        <v>55</v>
      </c>
      <c r="B60" s="33"/>
      <c r="C60" s="7" t="s">
        <v>56</v>
      </c>
    </row>
  </sheetData>
  <sheetProtection password="D39F" sheet="1"/>
  <mergeCells count="1">
    <mergeCell ref="D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3.7109375" style="2" customWidth="1"/>
    <col min="2" max="2" width="7.140625" style="15" customWidth="1"/>
    <col min="3" max="3" width="2.421875" style="2" customWidth="1"/>
    <col min="4" max="4" width="9.140625" style="2" customWidth="1"/>
    <col min="5" max="5" width="6.00390625" style="2" customWidth="1"/>
    <col min="6" max="6" width="9.140625" style="15" customWidth="1"/>
    <col min="7" max="16384" width="9.140625" style="2" customWidth="1"/>
  </cols>
  <sheetData>
    <row r="2" spans="1:6" ht="19.5" customHeight="1">
      <c r="A2" s="1" t="s">
        <v>37</v>
      </c>
      <c r="B2" s="44">
        <f>'Tast-Ind'!D2</f>
        <v>0</v>
      </c>
      <c r="C2" s="45"/>
      <c r="D2" s="45"/>
      <c r="E2" s="45"/>
      <c r="F2" s="46"/>
    </row>
    <row r="4" spans="2:6" ht="15">
      <c r="B4" s="2"/>
      <c r="D4" s="16" t="s">
        <v>38</v>
      </c>
      <c r="E4" s="3"/>
      <c r="F4" s="16" t="s">
        <v>59</v>
      </c>
    </row>
    <row r="5" spans="1:7" ht="18">
      <c r="A5" s="2" t="s">
        <v>3</v>
      </c>
      <c r="B5" s="2"/>
      <c r="D5" s="18">
        <f>(IF(AND('Tast-Ind'!B7&lt;10000,'Tast-Ind'!B8&gt;='Tast-Ind'!B7*2),((IF('Tast-Ind'!B8&gt;=500000,0.5,0.8)+IF('Tast-Ind'!B8&lt;100000,0.6,0))*'Tast-Ind'!B9+IF('Tast-Ind'!B8&gt;=100000,5.6,8))*365*'Tast-Ind'!B5*0.000177*(1+IF('Tast-Ind'!B8&gt;=70000,-0.05*('Tast-Ind'!B10/100),0)+IF('Tast-Ind'!B8&lt;25000,0.05*('Tast-Ind'!B10/100),0)+(1-'Tast-Ind'!B10/100)*0.1),((IF('Tast-Ind'!B7&gt;=500000,0.5,0.8)+IF('Tast-Ind'!B7&lt;100000,0.6,0))*'Tast-Ind'!B6+IF('Tast-Ind'!B7&gt;=100000,5.6,8))*365*'Tast-Ind'!B5*0.000177*(1+IF('Tast-Ind'!B7&gt;=70000,-0.05*('Tast-Ind'!B10/100),0)+IF('Tast-Ind'!B7&lt;25000,0.05*('Tast-Ind'!B10/100),0)+(1-'Tast-Ind'!B10/100)*0.1)))</f>
        <v>0</v>
      </c>
      <c r="E5" s="2" t="s">
        <v>41</v>
      </c>
      <c r="F5" s="22" t="str">
        <f>IF('Tast-Ind'!B5=0,"-",Resultater!D5/'Tast-Ind'!B5)</f>
        <v>-</v>
      </c>
      <c r="G5" s="2" t="s">
        <v>41</v>
      </c>
    </row>
    <row r="7" spans="1:7" s="6" customFormat="1" ht="13.5">
      <c r="A7" s="37" t="s">
        <v>69</v>
      </c>
      <c r="B7" s="38">
        <f>((('Tast-Ind'!B33+'Tast-Ind'!B34)*1100+35*('Tast-Ind'!D33+'Tast-Ind'!D34))*(IF('Tast-Ind'!H36=1,0.204,0)+IF('Tast-Ind'!H36=2,0.129,0)+IF('Tast-Ind'!H36=3,0.068,0)+IF('Tast-Ind'!H36=6,0.243,0))+(('Tast-Ind'!B33)*530+('Tast-Ind'!D33)*12+('Tast-Ind'!F33)*690+('Tast-Ind'!B34)*340+('Tast-Ind'!D34)*11+('Tast-Ind'!F34)*350)*0.547)/1000</f>
        <v>0</v>
      </c>
      <c r="C7" s="6" t="s">
        <v>72</v>
      </c>
      <c r="F7" s="40"/>
      <c r="G7" s="40"/>
    </row>
    <row r="8" spans="1:7" s="6" customFormat="1" ht="13.5">
      <c r="A8" s="37" t="s">
        <v>70</v>
      </c>
      <c r="B8" s="38">
        <f>((('Tast-Ind'!B39+'Tast-Ind'!B40)*1600+50*('Tast-Ind'!D39+'Tast-Ind'!D40))*(IF('Tast-Ind'!H42=1,0.204,0)+IF('Tast-Ind'!H42=2,0.129,0)+IF('Tast-Ind'!H42=3,0.068,0)+IF('Tast-Ind'!H42=6,0.243,0))+(('Tast-Ind'!B39)*530+('Tast-Ind'!D39)*12+('Tast-Ind'!F39)*690+('Tast-Ind'!B40)*340+('Tast-Ind'!D40)*11+('Tast-Ind'!F40)*350)*0.547)/1000</f>
        <v>0</v>
      </c>
      <c r="C8" s="6" t="s">
        <v>72</v>
      </c>
      <c r="F8" s="40"/>
      <c r="G8" s="40"/>
    </row>
    <row r="9" spans="1:7" s="6" customFormat="1" ht="13.5">
      <c r="A9" s="37" t="s">
        <v>71</v>
      </c>
      <c r="B9" s="38">
        <f>((('Tast-Ind'!B45+'Tast-Ind'!B46)*2200+70*('Tast-Ind'!D45+'Tast-Ind'!D46))*(IF('Tast-Ind'!H48=1,0.204,0)+IF('Tast-Ind'!H48=2,0.129,0)+IF('Tast-Ind'!H48=3,0.068,0)+IF('Tast-Ind'!H48=6,0.243,0))+(('Tast-Ind'!B45)*530+('Tast-Ind'!D45)*12+('Tast-Ind'!F45)*690+('Tast-Ind'!B46)*340+('Tast-Ind'!D46)*11+('Tast-Ind'!F46)*350)*0.547)/1000</f>
        <v>0</v>
      </c>
      <c r="C9" s="6" t="s">
        <v>72</v>
      </c>
      <c r="F9" s="40"/>
      <c r="G9" s="40"/>
    </row>
    <row r="10" spans="1:7" s="39" customFormat="1" ht="18">
      <c r="A10" s="2" t="s">
        <v>75</v>
      </c>
      <c r="D10" s="18">
        <f>SUM(B7:B9)</f>
        <v>0</v>
      </c>
      <c r="E10" s="39" t="s">
        <v>72</v>
      </c>
      <c r="F10" s="22" t="str">
        <f>IF('Tast-Ind'!F33+'Tast-Ind'!F34+'Tast-Ind'!F39+'Tast-Ind'!F40+'Tast-Ind'!F45+'Tast-Ind'!F46=0,"-",D10/('Tast-Ind'!F33+'Tast-Ind'!F34+'Tast-Ind'!F39+'Tast-Ind'!F40+'Tast-Ind'!F45+'Tast-Ind'!F46))</f>
        <v>-</v>
      </c>
      <c r="G10" s="39" t="s">
        <v>72</v>
      </c>
    </row>
    <row r="12" spans="1:3" s="6" customFormat="1" ht="13.5">
      <c r="A12" s="37" t="s">
        <v>73</v>
      </c>
      <c r="B12" s="38">
        <f>SUM('Tast-Ind'!J13:J19)</f>
        <v>0</v>
      </c>
      <c r="C12" s="6" t="s">
        <v>72</v>
      </c>
    </row>
    <row r="13" spans="1:3" s="6" customFormat="1" ht="13.5">
      <c r="A13" s="37" t="s">
        <v>74</v>
      </c>
      <c r="B13" s="38">
        <f>((('Tast-Ind'!H22+'Tast-Ind'!H23+'Tast-Ind'!H26+'Tast-Ind'!H27)*2200+95*('Tast-Ind'!B22+'Tast-Ind'!B23+'Tast-Ind'!B26+'Tast-Ind'!B27))*(IF('Tast-Ind'!H29=1,0.204,0)+IF('Tast-Ind'!H29=2,0.129,0)+IF('Tast-Ind'!H29=3,0.068,0)+IF('Tast-Ind'!H29=6,0.243,0))+('Tast-Ind'!B22*52+'Tast-Ind'!B23*25+'Tast-Ind'!B24*45.8+'Tast-Ind'!B25*143.7+'Tast-Ind'!B26*41.5+'Tast-Ind'!B27*54.4)*0.547)/1000</f>
        <v>0</v>
      </c>
      <c r="C13" s="6" t="s">
        <v>72</v>
      </c>
    </row>
    <row r="14" spans="1:7" s="39" customFormat="1" ht="18">
      <c r="A14" s="39" t="s">
        <v>76</v>
      </c>
      <c r="D14" s="18">
        <f>SUM(B12:B13)</f>
        <v>0</v>
      </c>
      <c r="E14" s="39" t="s">
        <v>72</v>
      </c>
      <c r="F14" s="22" t="str">
        <f>IF('Tast-Ind'!F33+'Tast-Ind'!F34+'Tast-Ind'!F39+'Tast-Ind'!F40+'Tast-Ind'!F45+'Tast-Ind'!F46=0,"-",D14/('Tast-Ind'!F33+'Tast-Ind'!F34+'Tast-Ind'!F39+'Tast-Ind'!F40+'Tast-Ind'!F45+'Tast-Ind'!F46))</f>
        <v>-</v>
      </c>
      <c r="G14" s="39" t="s">
        <v>72</v>
      </c>
    </row>
    <row r="15" spans="2:6" ht="15">
      <c r="B15" s="17"/>
      <c r="F15" s="17"/>
    </row>
    <row r="16" spans="1:7" s="3" customFormat="1" ht="18">
      <c r="A16" s="3" t="s">
        <v>39</v>
      </c>
      <c r="D16" s="23">
        <f>D5+D10+D14</f>
        <v>0</v>
      </c>
      <c r="E16" s="3" t="s">
        <v>41</v>
      </c>
      <c r="F16" s="24" t="e">
        <f>F5+F10+F14</f>
        <v>#VALUE!</v>
      </c>
      <c r="G16" s="3" t="s">
        <v>41</v>
      </c>
    </row>
    <row r="17" spans="2:4" ht="15">
      <c r="B17" s="2"/>
      <c r="D17" s="15"/>
    </row>
    <row r="18" spans="1:5" s="26" customFormat="1" ht="18">
      <c r="A18" s="26" t="s">
        <v>60</v>
      </c>
      <c r="D18" s="27">
        <f>('Tast-Ind'!B52*1187+'Tast-Ind'!B53*277+'Tast-Ind'!B56*3847+'Tast-Ind'!B57*1129+'Tast-Ind'!B58*940+'Tast-Ind'!B59*215+'Tast-Ind'!B60*109)/1000</f>
        <v>0</v>
      </c>
      <c r="E18" s="26" t="s">
        <v>41</v>
      </c>
    </row>
    <row r="19" spans="2:4" ht="15">
      <c r="B19" s="2"/>
      <c r="D19" s="15"/>
    </row>
    <row r="20" spans="1:7" s="3" customFormat="1" ht="18">
      <c r="A20" s="3" t="s">
        <v>40</v>
      </c>
      <c r="D20" s="23">
        <f>D16-D18</f>
        <v>0</v>
      </c>
      <c r="E20" s="3" t="s">
        <v>41</v>
      </c>
      <c r="F20" s="24" t="e">
        <f>F16/D16*D20</f>
        <v>#VALUE!</v>
      </c>
      <c r="G20" s="3" t="s">
        <v>41</v>
      </c>
    </row>
  </sheetData>
  <sheetProtection password="D39F" sheet="1"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6384" width="9.140625" style="2" customWidth="1"/>
  </cols>
  <sheetData/>
  <sheetProtection password="D39F" sheet="1" objects="1" scenario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COGITA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Rettig</dc:creator>
  <cp:keywords/>
  <dc:description/>
  <cp:lastModifiedBy>Morten Rettig</cp:lastModifiedBy>
  <cp:lastPrinted>2009-03-25T15:11:53Z</cp:lastPrinted>
  <dcterms:created xsi:type="dcterms:W3CDTF">2009-03-11T10:32:18Z</dcterms:created>
  <dcterms:modified xsi:type="dcterms:W3CDTF">2009-04-07T07:12:17Z</dcterms:modified>
  <cp:category/>
  <cp:version/>
  <cp:contentType/>
  <cp:contentStatus/>
</cp:coreProperties>
</file>